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Y\Downloads\"/>
    </mc:Choice>
  </mc:AlternateContent>
  <xr:revisionPtr revIDLastSave="0" documentId="13_ncr:1_{90CD3C0A-B129-471A-8820-A9C52B6772A4}" xr6:coauthVersionLast="47" xr6:coauthVersionMax="47" xr10:uidLastSave="{00000000-0000-0000-0000-000000000000}"/>
  <bookViews>
    <workbookView xWindow="-132" yWindow="-132" windowWidth="23304" windowHeight="13944" xr2:uid="{F59445EB-CD51-4447-A483-CD8F3F0828E2}"/>
  </bookViews>
  <sheets>
    <sheet name="main" sheetId="1" r:id="rId1"/>
    <sheet name="weighting" sheetId="2" r:id="rId2"/>
    <sheet name="cutoff" sheetId="3" r:id="rId3"/>
  </sheets>
  <definedNames>
    <definedName name="_xlnm._FilterDatabase" localSheetId="0" hidden="1">main!$A$1:$N$11</definedName>
    <definedName name="courseWeighting">weighting!$B$2:$F$2</definedName>
    <definedName name="Cutoff">cutoff!$B$6:$D$16</definedName>
    <definedName name="fullMark">weighting!$B$3:$F$3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F13" i="1"/>
  <c r="G13" i="1"/>
  <c r="H13" i="1"/>
  <c r="I13" i="1"/>
  <c r="J13" i="1"/>
  <c r="D14" i="1"/>
  <c r="F14" i="1"/>
  <c r="G14" i="1"/>
  <c r="H14" i="1"/>
  <c r="I14" i="1"/>
  <c r="J14" i="1"/>
  <c r="D15" i="1"/>
  <c r="F15" i="1"/>
  <c r="G15" i="1"/>
  <c r="H15" i="1"/>
  <c r="I15" i="1"/>
  <c r="J15" i="1"/>
  <c r="D17" i="1"/>
  <c r="F17" i="1"/>
  <c r="G17" i="1"/>
  <c r="H17" i="1"/>
  <c r="I17" i="1"/>
  <c r="J17" i="1"/>
  <c r="D18" i="1"/>
  <c r="F18" i="1"/>
  <c r="G18" i="1"/>
  <c r="H18" i="1"/>
  <c r="I18" i="1"/>
  <c r="J18" i="1"/>
  <c r="C18" i="1"/>
  <c r="C17" i="1"/>
  <c r="C15" i="1"/>
  <c r="C14" i="1"/>
  <c r="C13" i="1"/>
  <c r="N11" i="1"/>
  <c r="L2" i="1" a="1"/>
  <c r="L2" i="1" s="1"/>
  <c r="N2" i="1" s="1"/>
  <c r="L3" i="1" a="1"/>
  <c r="L3" i="1" s="1"/>
  <c r="M3" i="1" s="1"/>
  <c r="L6" i="1" a="1"/>
  <c r="L6" i="1" s="1"/>
  <c r="N6" i="1" s="1"/>
  <c r="L9" i="1" a="1"/>
  <c r="L9" i="1" s="1"/>
  <c r="N9" i="1" s="1"/>
  <c r="L8" i="1" a="1"/>
  <c r="L8" i="1" s="1"/>
  <c r="N8" i="1" s="1"/>
  <c r="L4" i="1" a="1"/>
  <c r="L4" i="1" s="1"/>
  <c r="M4" i="1" s="1"/>
  <c r="L7" i="1" a="1"/>
  <c r="L7" i="1" s="1"/>
  <c r="N7" i="1" s="1"/>
  <c r="L11" i="1" a="1"/>
  <c r="L11" i="1" s="1"/>
  <c r="M11" i="1" s="1"/>
  <c r="L5" i="1" a="1"/>
  <c r="L5" i="1" s="1"/>
  <c r="M5" i="1" s="1"/>
  <c r="L10" i="1" a="1"/>
  <c r="L10" i="1" s="1"/>
  <c r="N10" i="1" s="1"/>
  <c r="K2" i="1"/>
  <c r="K3" i="1"/>
  <c r="K6" i="1"/>
  <c r="K9" i="1"/>
  <c r="K8" i="1"/>
  <c r="K4" i="1"/>
  <c r="K7" i="1"/>
  <c r="K11" i="1"/>
  <c r="K5" i="1"/>
  <c r="K10" i="1"/>
  <c r="E8" i="1"/>
  <c r="E2" i="1"/>
  <c r="E3" i="1"/>
  <c r="E6" i="1"/>
  <c r="E9" i="1"/>
  <c r="E4" i="1"/>
  <c r="E7" i="1"/>
  <c r="E11" i="1"/>
  <c r="E5" i="1"/>
  <c r="E10" i="1"/>
  <c r="B6" i="3" a="1"/>
  <c r="B6" i="3" s="1"/>
  <c r="G2" i="2"/>
  <c r="M10" i="1" l="1"/>
  <c r="E13" i="1"/>
  <c r="K14" i="1"/>
  <c r="M9" i="1"/>
  <c r="N3" i="1"/>
  <c r="M7" i="1"/>
  <c r="N5" i="1"/>
  <c r="M2" i="1"/>
  <c r="K18" i="1"/>
  <c r="K15" i="1"/>
  <c r="K13" i="1"/>
  <c r="M8" i="1"/>
  <c r="M6" i="1"/>
  <c r="K17" i="1"/>
  <c r="N4" i="1"/>
  <c r="E18" i="1"/>
  <c r="E17" i="1"/>
  <c r="E15" i="1"/>
  <c r="E14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<sst xmlns="http://schemas.openxmlformats.org/spreadsheetml/2006/main" count="51" uniqueCount="45">
  <si>
    <t>Student No.</t>
  </si>
  <si>
    <t>Assignment</t>
  </si>
  <si>
    <t>Final</t>
  </si>
  <si>
    <t>W. Avg</t>
  </si>
  <si>
    <t>A</t>
  </si>
  <si>
    <t>A-</t>
  </si>
  <si>
    <t>B+</t>
  </si>
  <si>
    <t>B</t>
  </si>
  <si>
    <t>B-</t>
  </si>
  <si>
    <t>C+</t>
  </si>
  <si>
    <t>C-</t>
  </si>
  <si>
    <t>D</t>
  </si>
  <si>
    <t>Tom Lee</t>
  </si>
  <si>
    <t>Chris Fong</t>
  </si>
  <si>
    <t>Wing Chau</t>
  </si>
  <si>
    <t>Larry Lok</t>
  </si>
  <si>
    <t>Shirley Yip</t>
  </si>
  <si>
    <t>Peter Li</t>
  </si>
  <si>
    <t>Raymond Cheng</t>
  </si>
  <si>
    <t>Ricky Ko</t>
  </si>
  <si>
    <t>Kammy Fok</t>
  </si>
  <si>
    <t>Mandy Law</t>
  </si>
  <si>
    <t>Midterm</t>
  </si>
  <si>
    <t>Letter Grade</t>
  </si>
  <si>
    <t>Name</t>
  </si>
  <si>
    <t>Laboratory</t>
  </si>
  <si>
    <t>Essay</t>
  </si>
  <si>
    <t>Total</t>
  </si>
  <si>
    <t>courseWeighting</t>
  </si>
  <si>
    <t>item</t>
  </si>
  <si>
    <t>fullMark</t>
  </si>
  <si>
    <t>Grade</t>
  </si>
  <si>
    <t>Cutoff</t>
  </si>
  <si>
    <t>F</t>
  </si>
  <si>
    <t>C</t>
  </si>
  <si>
    <t>GPA</t>
  </si>
  <si>
    <t>Height (cm)</t>
  </si>
  <si>
    <t>Weight (kg)</t>
  </si>
  <si>
    <t>BMI</t>
  </si>
  <si>
    <t>W. Avg. (smarter)</t>
  </si>
  <si>
    <t>Minimum</t>
  </si>
  <si>
    <t>Median</t>
  </si>
  <si>
    <t>Maximum</t>
  </si>
  <si>
    <t>Mean</t>
  </si>
  <si>
    <t>Std. Dev.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</si>
</sst>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000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2" fillId="0" borderId="2" xfId="0" applyFont="1" applyBorder="1" applyAlignment="1">
      <alignment horizontal="center" wrapText="1"/>
    </xf>
    <xf numFmtId="0" fontId="1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166" fontId="1" fillId="0" borderId="1" xfId="0" applyNumberFormat="1" applyFont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Physical Quality vs Academic Performance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main!$K$1</c:f>
              <c:strCache>
                <c:ptCount val="1"/>
                <c:pt idx="0">
                  <c:v>W. Avg</c:v>
                </c:pt>
              </c:strCache>
            </c:strRef>
          </c:tx>
          <c:spPr>
            <a:ln w="25400" cap="flat" cmpd="sng" algn="ctr">
              <a:noFill/>
              <a:prstDash val="sysDot"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xVal>
            <c:numRef>
              <c:f>main!$E$2:$E$11</c:f>
              <c:numCache>
                <c:formatCode>0.0000</c:formatCode>
                <c:ptCount val="10"/>
                <c:pt idx="0">
                  <c:v>31.644317867172973</c:v>
                </c:pt>
                <c:pt idx="1">
                  <c:v>19.267171444023798</c:v>
                </c:pt>
                <c:pt idx="2">
                  <c:v>25.72103221453871</c:v>
                </c:pt>
                <c:pt idx="3">
                  <c:v>19.957284408809219</c:v>
                </c:pt>
                <c:pt idx="4">
                  <c:v>23.306680053067517</c:v>
                </c:pt>
                <c:pt idx="5">
                  <c:v>20.61925365062196</c:v>
                </c:pt>
                <c:pt idx="6">
                  <c:v>19.003908350962746</c:v>
                </c:pt>
                <c:pt idx="7">
                  <c:v>18.125235115078144</c:v>
                </c:pt>
                <c:pt idx="8">
                  <c:v>21.224489795918366</c:v>
                </c:pt>
                <c:pt idx="9">
                  <c:v>24.840980089578082</c:v>
                </c:pt>
              </c:numCache>
            </c:numRef>
          </c:xVal>
          <c:yVal>
            <c:numRef>
              <c:f>main!$K$2:$K$11</c:f>
              <c:numCache>
                <c:formatCode>General</c:formatCode>
                <c:ptCount val="10"/>
                <c:pt idx="0">
                  <c:v>96.339999999999989</c:v>
                </c:pt>
                <c:pt idx="1">
                  <c:v>86.259999999999991</c:v>
                </c:pt>
                <c:pt idx="2">
                  <c:v>79.259999999999991</c:v>
                </c:pt>
                <c:pt idx="3">
                  <c:v>72.78</c:v>
                </c:pt>
                <c:pt idx="4">
                  <c:v>65.08</c:v>
                </c:pt>
                <c:pt idx="5">
                  <c:v>59.36</c:v>
                </c:pt>
                <c:pt idx="6">
                  <c:v>54.039999999999992</c:v>
                </c:pt>
                <c:pt idx="7">
                  <c:v>48.92</c:v>
                </c:pt>
                <c:pt idx="8">
                  <c:v>40.26</c:v>
                </c:pt>
                <c:pt idx="9">
                  <c:v>36.720000000000006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1F-40DB-8754-55AE91DF5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039248"/>
        <c:axId val="793033488"/>
      </c:scatterChart>
      <c:valAx>
        <c:axId val="793039248"/>
        <c:scaling>
          <c:orientation val="minMax"/>
          <c:min val="15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Body mass index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rnd">
            <a:solidFill>
              <a:schemeClr val="dk1">
                <a:lumMod val="20000"/>
                <a:lumOff val="8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033488"/>
        <c:crosses val="autoZero"/>
        <c:crossBetween val="midCat"/>
      </c:valAx>
      <c:valAx>
        <c:axId val="79303348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Weighted average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rnd">
            <a:solidFill>
              <a:schemeClr val="dk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039248"/>
        <c:crosses val="autoZero"/>
        <c:crossBetween val="midCat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>
                <a:alpha val="0"/>
              </a:schemeClr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0000"/>
            <a:lumOff val="80000"/>
          </a:schemeClr>
        </a:solidFill>
        <a:round/>
      </a:ln>
    </cs:spPr>
    <cs:defRPr sz="900" kern="120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/>
    <cs:effectRef idx="1"/>
    <cs:fontRef idx="minor">
      <a:schemeClr val="dk1"/>
    </cs:fontRef>
    <cs:spPr>
      <a:ln w="9525" cap="flat" cmpd="sng" algn="ctr">
        <a:solidFill>
          <a:schemeClr val="phClr">
            <a:alpha val="70000"/>
          </a:schemeClr>
        </a:solidFill>
        <a:prstDash val="sysDot"/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rnd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0" baseline="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>
              <a:alpha val="0"/>
            </a:schemeClr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0000"/>
            <a:lumOff val="80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5000"/>
            <a:lumOff val="75000"/>
          </a:schemeClr>
        </a:solidFill>
        <a:round/>
      </a:ln>
    </cs:spPr>
    <cs:defRPr sz="900" kern="1200" spc="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123279</xdr:colOff>
      <xdr:row>11</xdr:row>
      <xdr:rowOff>162743</xdr:rowOff>
    </xdr:from>
    <xdr:to>
      <xdr:col>16</xdr:col>
      <xdr:colOff>419333</xdr:colOff>
      <xdr:row>26</xdr:row>
      <xdr:rowOff>169278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E84CB43-0B70-D4E0-7CE8-D9496CE8B7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75DB6-07F4-4DDD-A81A-F9C6B106AAE5}">
  <dimension ref="A1:N18"/>
  <sheetViews>
    <sheetView tabSelected="1" zoomScale="104" zoomScaleNormal="145" workbookViewId="0">
      <selection activeCell="I9" sqref="I9"/>
    </sheetView>
  </sheetViews>
  <sheetFormatPr defaultRowHeight="14.4" x14ac:dyDescent="0.3"/>
  <cols>
    <col min="1" max="1" width="12.77734375" customWidth="1"/>
    <col min="2" max="2" width="16.44140625" customWidth="1"/>
    <col min="3" max="3" width="10.109375" customWidth="1"/>
    <col min="4" max="5" width="10.77734375" customWidth="1"/>
    <col min="6" max="6" width="13.77734375" customWidth="1"/>
    <col min="7" max="7" width="10.77734375" customWidth="1"/>
    <col min="8" max="10" width="10.44140625" bestFit="1" customWidth="1"/>
    <col min="11" max="11" width="9" bestFit="1" customWidth="1"/>
    <col min="12" max="12" width="22.109375" customWidth="1"/>
    <col min="13" max="14" width="11.21875" customWidth="1"/>
  </cols>
  <sheetData>
    <row r="1" spans="1:14" ht="14.55" customHeight="1" thickBot="1" x14ac:dyDescent="0.35">
      <c r="A1" s="2" t="s">
        <v>0</v>
      </c>
      <c r="B1" s="2" t="s">
        <v>24</v>
      </c>
      <c r="C1" s="2" t="s">
        <v>36</v>
      </c>
      <c r="D1" s="2" t="s">
        <v>37</v>
      </c>
      <c r="E1" s="2" t="s">
        <v>38</v>
      </c>
      <c r="F1" s="2" t="s">
        <v>1</v>
      </c>
      <c r="G1" s="2" t="s">
        <v>25</v>
      </c>
      <c r="H1" s="2" t="s">
        <v>26</v>
      </c>
      <c r="I1" s="2" t="s">
        <v>22</v>
      </c>
      <c r="J1" s="2" t="s">
        <v>2</v>
      </c>
      <c r="K1" s="2" t="s">
        <v>3</v>
      </c>
      <c r="L1" s="2" t="s">
        <v>39</v>
      </c>
      <c r="M1" s="2" t="s">
        <v>23</v>
      </c>
      <c r="N1" s="2" t="s">
        <v>35</v>
      </c>
    </row>
    <row r="2" spans="1:14" ht="15" thickBot="1" x14ac:dyDescent="0.35">
      <c r="A2" s="1">
        <v>430183812</v>
      </c>
      <c r="B2" s="1" t="s">
        <v>12</v>
      </c>
      <c r="C2" s="1">
        <v>159</v>
      </c>
      <c r="D2" s="1">
        <v>80</v>
      </c>
      <c r="E2" s="9">
        <f>D2/(C2/100)^2</f>
        <v>31.644317867172973</v>
      </c>
      <c r="F2" s="1">
        <v>100</v>
      </c>
      <c r="G2" s="1">
        <v>12</v>
      </c>
      <c r="H2" s="1">
        <v>50</v>
      </c>
      <c r="I2" s="1">
        <v>47</v>
      </c>
      <c r="J2" s="1">
        <v>94</v>
      </c>
      <c r="K2" s="1">
        <f>F2/weighting!B$3 *weighting!B$2  + G2/weighting!C$3 *weighting!C$2 + H2/weighting!D$3 *weighting!D$2 + I2/weighting!E$3 * weighting!E$2 + J2/weighting!F$3*weighting!F$2</f>
        <v>96.339999999999989</v>
      </c>
      <c r="L2" s="13" cm="1">
        <f t="array" ref="L2">SUM(F2:J2/fullMark * courseWeighting)</f>
        <v>96.339999999999989</v>
      </c>
      <c r="M2" s="1" t="str">
        <f>VLOOKUP(L2, Cutoff, 2,TRUE)</f>
        <v>A</v>
      </c>
      <c r="N2" s="1">
        <f>VLOOKUP(L2, Cutoff, 3,TRUE)</f>
        <v>4</v>
      </c>
    </row>
    <row r="3" spans="1:14" ht="15" thickBot="1" x14ac:dyDescent="0.35">
      <c r="A3" s="1">
        <v>430197537</v>
      </c>
      <c r="B3" s="1" t="s">
        <v>13</v>
      </c>
      <c r="C3" s="1">
        <v>172</v>
      </c>
      <c r="D3" s="1">
        <v>57</v>
      </c>
      <c r="E3" s="9">
        <f>D3/(C3/100)^2</f>
        <v>19.267171444023798</v>
      </c>
      <c r="F3" s="1">
        <v>100</v>
      </c>
      <c r="G3" s="1">
        <v>8</v>
      </c>
      <c r="H3" s="1">
        <v>50</v>
      </c>
      <c r="I3" s="1">
        <v>43</v>
      </c>
      <c r="J3" s="1">
        <v>83</v>
      </c>
      <c r="K3" s="1">
        <f>F3/weighting!B$3 *weighting!B$2  + G3/weighting!C$3 *weighting!C$2 + H3/weighting!D$3 *weighting!D$2 + I3/weighting!E$3 * weighting!E$2 + J3/weighting!F$3*weighting!F$2</f>
        <v>86.259999999999991</v>
      </c>
      <c r="L3" s="13" cm="1">
        <f t="array" ref="L3">SUM(F3:J3/fullMark * courseWeighting)</f>
        <v>86.259999999999991</v>
      </c>
      <c r="M3" s="1" t="str">
        <f>VLOOKUP(L3, Cutoff, 2,TRUE)</f>
        <v>A-</v>
      </c>
      <c r="N3" s="1">
        <f>VLOOKUP(L3, Cutoff, 3,TRUE)</f>
        <v>3.7</v>
      </c>
    </row>
    <row r="4" spans="1:14" ht="15" thickBot="1" x14ac:dyDescent="0.35">
      <c r="A4" s="1">
        <v>430218314</v>
      </c>
      <c r="B4" s="1" t="s">
        <v>14</v>
      </c>
      <c r="C4" s="1">
        <v>154</v>
      </c>
      <c r="D4" s="1">
        <v>61</v>
      </c>
      <c r="E4" s="9">
        <f>D4/(C4/100)^2</f>
        <v>25.72103221453871</v>
      </c>
      <c r="F4" s="1">
        <v>100</v>
      </c>
      <c r="G4" s="1">
        <v>12</v>
      </c>
      <c r="H4" s="1">
        <v>42</v>
      </c>
      <c r="I4" s="1">
        <v>33</v>
      </c>
      <c r="J4" s="1">
        <v>72</v>
      </c>
      <c r="K4" s="1">
        <f>F4/weighting!B$3 *weighting!B$2  + G4/weighting!C$3 *weighting!C$2 + H4/weighting!D$3 *weighting!D$2 + I4/weighting!E$3 * weighting!E$2 + J4/weighting!F$3*weighting!F$2</f>
        <v>79.259999999999991</v>
      </c>
      <c r="L4" s="13" cm="1">
        <f t="array" ref="L4">SUM(F4:J4/fullMark * courseWeighting)</f>
        <v>79.259999999999991</v>
      </c>
      <c r="M4" s="1" t="str">
        <f>VLOOKUP(L4, Cutoff, 2,TRUE)</f>
        <v>B+</v>
      </c>
      <c r="N4" s="1">
        <f>VLOOKUP(L4, Cutoff, 3,TRUE)</f>
        <v>3.3</v>
      </c>
    </row>
    <row r="5" spans="1:14" ht="15" thickBot="1" x14ac:dyDescent="0.35">
      <c r="A5" s="1">
        <v>430224730</v>
      </c>
      <c r="B5" s="1" t="s">
        <v>15</v>
      </c>
      <c r="C5" s="1">
        <v>169</v>
      </c>
      <c r="D5" s="1">
        <v>57</v>
      </c>
      <c r="E5" s="9">
        <f>D5/(C5/100)^2</f>
        <v>19.957284408809219</v>
      </c>
      <c r="F5" s="1">
        <v>51</v>
      </c>
      <c r="G5" s="1">
        <v>12</v>
      </c>
      <c r="H5" s="1">
        <v>37</v>
      </c>
      <c r="I5" s="1">
        <v>38</v>
      </c>
      <c r="J5" s="1">
        <v>69</v>
      </c>
      <c r="K5" s="1">
        <f>F5/weighting!B$3 *weighting!B$2  + G5/weighting!C$3 *weighting!C$2 + H5/weighting!D$3 *weighting!D$2 + I5/weighting!E$3 * weighting!E$2 + J5/weighting!F$3*weighting!F$2</f>
        <v>72.78</v>
      </c>
      <c r="L5" s="13" cm="1">
        <f t="array" ref="L5">SUM(F5:J5/fullMark * courseWeighting)</f>
        <v>72.78</v>
      </c>
      <c r="M5" s="1" t="str">
        <f>VLOOKUP(L5, Cutoff, 2,TRUE)</f>
        <v>B</v>
      </c>
      <c r="N5" s="1">
        <f>VLOOKUP(L5, Cutoff, 3,TRUE)</f>
        <v>3</v>
      </c>
    </row>
    <row r="6" spans="1:14" ht="15" thickBot="1" x14ac:dyDescent="0.35">
      <c r="A6" s="1">
        <v>430202633</v>
      </c>
      <c r="B6" s="1" t="s">
        <v>16</v>
      </c>
      <c r="C6" s="1">
        <v>167</v>
      </c>
      <c r="D6" s="1">
        <v>65</v>
      </c>
      <c r="E6" s="9">
        <f>D6/(C6/100)^2</f>
        <v>23.306680053067517</v>
      </c>
      <c r="F6" s="1">
        <v>100</v>
      </c>
      <c r="G6" s="1">
        <v>12</v>
      </c>
      <c r="H6" s="1">
        <v>35</v>
      </c>
      <c r="I6" s="1">
        <v>29</v>
      </c>
      <c r="J6" s="1">
        <v>46</v>
      </c>
      <c r="K6" s="1">
        <f>F6/weighting!B$3 *weighting!B$2  + G6/weighting!C$3 *weighting!C$2 + H6/weighting!D$3 *weighting!D$2 + I6/weighting!E$3 * weighting!E$2 + J6/weighting!F$3*weighting!F$2</f>
        <v>65.08</v>
      </c>
      <c r="L6" s="13" cm="1">
        <f t="array" ref="L6">SUM(F6:J6/fullMark * courseWeighting)</f>
        <v>65.08</v>
      </c>
      <c r="M6" s="1" t="str">
        <f>VLOOKUP(L6, Cutoff, 2,TRUE)</f>
        <v>B-</v>
      </c>
      <c r="N6" s="1">
        <f>VLOOKUP(L6, Cutoff, 3,TRUE)</f>
        <v>2.7</v>
      </c>
    </row>
    <row r="7" spans="1:14" ht="15" thickBot="1" x14ac:dyDescent="0.35">
      <c r="A7" s="1">
        <v>430220728</v>
      </c>
      <c r="B7" s="1" t="s">
        <v>17</v>
      </c>
      <c r="C7" s="1">
        <v>172</v>
      </c>
      <c r="D7" s="1">
        <v>61</v>
      </c>
      <c r="E7" s="9">
        <f>D7/(C7/100)^2</f>
        <v>20.61925365062196</v>
      </c>
      <c r="F7" s="1">
        <v>74</v>
      </c>
      <c r="G7" s="1">
        <v>12</v>
      </c>
      <c r="H7" s="1">
        <v>17</v>
      </c>
      <c r="I7" s="1">
        <v>29</v>
      </c>
      <c r="J7" s="1">
        <v>53</v>
      </c>
      <c r="K7" s="1">
        <f>F7/weighting!B$3 *weighting!B$2  + G7/weighting!C$3 *weighting!C$2 + H7/weighting!D$3 *weighting!D$2 + I7/weighting!E$3 * weighting!E$2 + J7/weighting!F$3*weighting!F$2</f>
        <v>59.36</v>
      </c>
      <c r="L7" s="13" cm="1">
        <f t="array" ref="L7">SUM(F7:J7/fullMark * courseWeighting)</f>
        <v>59.36</v>
      </c>
      <c r="M7" s="1" t="str">
        <f>VLOOKUP(L7, Cutoff, 2,TRUE)</f>
        <v>C+</v>
      </c>
      <c r="N7" s="1">
        <f>VLOOKUP(L7, Cutoff, 3,TRUE)</f>
        <v>2.2999999999999998</v>
      </c>
    </row>
    <row r="8" spans="1:14" ht="16.05" customHeight="1" thickBot="1" x14ac:dyDescent="0.35">
      <c r="A8" s="1">
        <v>430215868</v>
      </c>
      <c r="B8" s="1" t="s">
        <v>18</v>
      </c>
      <c r="C8" s="1">
        <v>167</v>
      </c>
      <c r="D8" s="1">
        <v>53</v>
      </c>
      <c r="E8" s="9">
        <f>D8/(C8/100)^2</f>
        <v>19.003908350962746</v>
      </c>
      <c r="F8" s="1">
        <v>20</v>
      </c>
      <c r="G8" s="1">
        <v>12</v>
      </c>
      <c r="H8" s="1">
        <v>45</v>
      </c>
      <c r="I8" s="1">
        <v>27</v>
      </c>
      <c r="J8" s="1">
        <v>37</v>
      </c>
      <c r="K8" s="1">
        <f>F8/weighting!B$3 *weighting!B$2  + G8/weighting!C$3 *weighting!C$2 + H8/weighting!D$3 *weighting!D$2 + I8/weighting!E$3 * weighting!E$2 + J8/weighting!F$3*weighting!F$2</f>
        <v>54.039999999999992</v>
      </c>
      <c r="L8" s="13" cm="1">
        <f t="array" ref="L8">SUM(F8:J8/fullMark * courseWeighting)</f>
        <v>54.039999999999992</v>
      </c>
      <c r="M8" s="1" t="str">
        <f>VLOOKUP(L8, Cutoff, 2,TRUE)</f>
        <v>C</v>
      </c>
      <c r="N8" s="1">
        <f>VLOOKUP(L8, Cutoff, 3,TRUE)</f>
        <v>2</v>
      </c>
    </row>
    <row r="9" spans="1:14" ht="15" thickBot="1" x14ac:dyDescent="0.35">
      <c r="A9" s="1">
        <v>430214151</v>
      </c>
      <c r="B9" s="1" t="s">
        <v>19</v>
      </c>
      <c r="C9" s="1">
        <v>171</v>
      </c>
      <c r="D9" s="1">
        <v>53</v>
      </c>
      <c r="E9" s="9">
        <f>D9/(C9/100)^2</f>
        <v>18.125235115078144</v>
      </c>
      <c r="F9" s="1">
        <v>56</v>
      </c>
      <c r="G9" s="1">
        <v>12</v>
      </c>
      <c r="H9" s="1">
        <v>44</v>
      </c>
      <c r="I9" s="1">
        <v>10</v>
      </c>
      <c r="J9" s="1">
        <v>32</v>
      </c>
      <c r="K9" s="1">
        <f>F9/weighting!B$3 *weighting!B$2  + G9/weighting!C$3 *weighting!C$2 + H9/weighting!D$3 *weighting!D$2 + I9/weighting!E$3 * weighting!E$2 + J9/weighting!F$3*weighting!F$2</f>
        <v>48.92</v>
      </c>
      <c r="L9" s="13" cm="1">
        <f t="array" ref="L9">SUM(F9:J9/fullMark * courseWeighting)</f>
        <v>48.92</v>
      </c>
      <c r="M9" s="1" t="str">
        <f>VLOOKUP(L9, Cutoff, 2,TRUE)</f>
        <v>C-</v>
      </c>
      <c r="N9" s="1">
        <f>VLOOKUP(L9, Cutoff, 3,TRUE)</f>
        <v>1.7</v>
      </c>
    </row>
    <row r="10" spans="1:14" ht="15" thickBot="1" x14ac:dyDescent="0.35">
      <c r="A10" s="1">
        <v>430183073</v>
      </c>
      <c r="B10" s="1" t="s">
        <v>20</v>
      </c>
      <c r="C10" s="1">
        <v>175</v>
      </c>
      <c r="D10" s="1">
        <v>65</v>
      </c>
      <c r="E10" s="9">
        <f>D10/(C10/100)^2</f>
        <v>21.224489795918366</v>
      </c>
      <c r="F10" s="1">
        <v>14</v>
      </c>
      <c r="G10" s="1">
        <v>12</v>
      </c>
      <c r="H10" s="1">
        <v>29</v>
      </c>
      <c r="I10" s="1">
        <v>14</v>
      </c>
      <c r="J10" s="1">
        <v>30</v>
      </c>
      <c r="K10" s="1">
        <f>F10/weighting!B$3 *weighting!B$2  + G10/weighting!C$3 *weighting!C$2 + H10/weighting!D$3 *weighting!D$2 + I10/weighting!E$3 * weighting!E$2 + J10/weighting!F$3*weighting!F$2</f>
        <v>40.26</v>
      </c>
      <c r="L10" s="13" cm="1">
        <f t="array" ref="L10">SUM(F10:J10/fullMark * courseWeighting)</f>
        <v>40.26</v>
      </c>
      <c r="M10" s="1" t="str">
        <f>VLOOKUP(L10, Cutoff, 2,TRUE)</f>
        <v>D</v>
      </c>
      <c r="N10" s="1">
        <f>VLOOKUP(L10, Cutoff, 3,TRUE)</f>
        <v>1</v>
      </c>
    </row>
    <row r="11" spans="1:14" ht="15" thickBot="1" x14ac:dyDescent="0.35">
      <c r="A11" s="1">
        <v>430223164</v>
      </c>
      <c r="B11" s="1" t="s">
        <v>21</v>
      </c>
      <c r="C11" s="1">
        <v>163</v>
      </c>
      <c r="D11" s="1">
        <v>66</v>
      </c>
      <c r="E11" s="9">
        <f>D11/(C11/100)^2</f>
        <v>24.840980089578082</v>
      </c>
      <c r="F11" s="1">
        <v>34</v>
      </c>
      <c r="G11" s="1">
        <v>6</v>
      </c>
      <c r="H11" s="1">
        <v>26</v>
      </c>
      <c r="I11" s="1">
        <v>22</v>
      </c>
      <c r="J11" s="1">
        <v>24</v>
      </c>
      <c r="K11" s="1">
        <f>F11/weighting!B$3 *weighting!B$2  + G11/weighting!C$3 *weighting!C$2 + H11/weighting!D$3 *weighting!D$2 + I11/weighting!E$3 * weighting!E$2 + J11/weighting!F$3*weighting!F$2</f>
        <v>36.720000000000006</v>
      </c>
      <c r="L11" s="13" cm="1">
        <f t="array" ref="L11">SUM(F11:J11/fullMark * courseWeighting)</f>
        <v>36.720000000000006</v>
      </c>
      <c r="M11" s="1" t="str">
        <f>VLOOKUP(L11, Cutoff, 2,TRUE)</f>
        <v>F</v>
      </c>
      <c r="N11" s="1">
        <f>VLOOKUP(L11, Cutoff, 3,TRUE)</f>
        <v>0</v>
      </c>
    </row>
    <row r="13" spans="1:14" x14ac:dyDescent="0.3">
      <c r="B13" s="10" t="s">
        <v>40</v>
      </c>
      <c r="C13" s="11">
        <f>MIN(C2:C11)</f>
        <v>154</v>
      </c>
      <c r="D13" s="11">
        <f t="shared" ref="D13:K13" si="0">MIN(D2:D11)</f>
        <v>53</v>
      </c>
      <c r="E13" s="11">
        <f t="shared" si="0"/>
        <v>18.125235115078144</v>
      </c>
      <c r="F13" s="11">
        <f t="shared" si="0"/>
        <v>14</v>
      </c>
      <c r="G13" s="11">
        <f t="shared" si="0"/>
        <v>6</v>
      </c>
      <c r="H13" s="11">
        <f t="shared" si="0"/>
        <v>17</v>
      </c>
      <c r="I13" s="11">
        <f t="shared" si="0"/>
        <v>10</v>
      </c>
      <c r="J13" s="11">
        <f t="shared" si="0"/>
        <v>24</v>
      </c>
      <c r="K13" s="11">
        <f t="shared" si="0"/>
        <v>36.720000000000006</v>
      </c>
    </row>
    <row r="14" spans="1:14" x14ac:dyDescent="0.3">
      <c r="B14" s="8" t="s">
        <v>41</v>
      </c>
      <c r="C14" s="12">
        <f>MEDIAN(C2:C11)</f>
        <v>168</v>
      </c>
      <c r="D14" s="12">
        <f t="shared" ref="D14:K14" si="1">MEDIAN(D2:D11)</f>
        <v>61</v>
      </c>
      <c r="E14" s="12">
        <f t="shared" si="1"/>
        <v>20.921871723270165</v>
      </c>
      <c r="F14" s="12">
        <f t="shared" si="1"/>
        <v>65</v>
      </c>
      <c r="G14" s="12">
        <f t="shared" si="1"/>
        <v>12</v>
      </c>
      <c r="H14" s="12">
        <f t="shared" si="1"/>
        <v>39.5</v>
      </c>
      <c r="I14" s="12">
        <f t="shared" si="1"/>
        <v>29</v>
      </c>
      <c r="J14" s="12">
        <f t="shared" si="1"/>
        <v>49.5</v>
      </c>
      <c r="K14" s="12">
        <f t="shared" si="1"/>
        <v>62.22</v>
      </c>
    </row>
    <row r="15" spans="1:14" x14ac:dyDescent="0.3">
      <c r="B15" s="8" t="s">
        <v>42</v>
      </c>
      <c r="C15" s="12">
        <f>MAX(C2:C11)</f>
        <v>175</v>
      </c>
      <c r="D15" s="12">
        <f t="shared" ref="D15:K15" si="2">MAX(D2:D11)</f>
        <v>80</v>
      </c>
      <c r="E15" s="12">
        <f t="shared" si="2"/>
        <v>31.644317867172973</v>
      </c>
      <c r="F15" s="12">
        <f t="shared" si="2"/>
        <v>100</v>
      </c>
      <c r="G15" s="12">
        <f t="shared" si="2"/>
        <v>12</v>
      </c>
      <c r="H15" s="12">
        <f t="shared" si="2"/>
        <v>50</v>
      </c>
      <c r="I15" s="12">
        <f t="shared" si="2"/>
        <v>47</v>
      </c>
      <c r="J15" s="12">
        <f t="shared" si="2"/>
        <v>94</v>
      </c>
      <c r="K15" s="12">
        <f t="shared" si="2"/>
        <v>96.339999999999989</v>
      </c>
    </row>
    <row r="16" spans="1:14" x14ac:dyDescent="0.3">
      <c r="B16" s="8"/>
      <c r="C16" s="12"/>
      <c r="D16" s="12"/>
      <c r="E16" s="12"/>
      <c r="F16" s="12"/>
      <c r="G16" s="12"/>
      <c r="H16" s="12"/>
      <c r="I16" s="12"/>
      <c r="J16" s="12"/>
      <c r="K16" s="12"/>
    </row>
    <row r="17" spans="2:11" x14ac:dyDescent="0.3">
      <c r="B17" s="8" t="s">
        <v>43</v>
      </c>
      <c r="C17" s="12">
        <f>AVERAGE(C2:C11)</f>
        <v>166.9</v>
      </c>
      <c r="D17" s="12">
        <f t="shared" ref="D17:K17" si="3">AVERAGE(D2:D11)</f>
        <v>61.8</v>
      </c>
      <c r="E17" s="12">
        <f t="shared" si="3"/>
        <v>22.371035298977155</v>
      </c>
      <c r="F17" s="12">
        <f t="shared" si="3"/>
        <v>64.900000000000006</v>
      </c>
      <c r="G17" s="12">
        <f t="shared" si="3"/>
        <v>11</v>
      </c>
      <c r="H17" s="12">
        <f t="shared" si="3"/>
        <v>37.5</v>
      </c>
      <c r="I17" s="12">
        <f t="shared" si="3"/>
        <v>29.2</v>
      </c>
      <c r="J17" s="12">
        <f t="shared" si="3"/>
        <v>54</v>
      </c>
      <c r="K17" s="12">
        <f t="shared" si="3"/>
        <v>63.902000000000001</v>
      </c>
    </row>
    <row r="18" spans="2:11" x14ac:dyDescent="0.3">
      <c r="B18" s="8" t="s">
        <v>44</v>
      </c>
      <c r="C18" s="12">
        <f>_xlfn.STDEV.P(C2:C11)</f>
        <v>6.1878914017619921</v>
      </c>
      <c r="D18" s="12">
        <f t="shared" ref="D18:K18" si="4">_xlfn.STDEV.P(D2:D11)</f>
        <v>7.5604232685743193</v>
      </c>
      <c r="E18" s="12">
        <f t="shared" si="4"/>
        <v>3.9166329941412878</v>
      </c>
      <c r="F18" s="12">
        <f t="shared" si="4"/>
        <v>32.931595770627332</v>
      </c>
      <c r="G18" s="12">
        <f t="shared" si="4"/>
        <v>2.0493901531919199</v>
      </c>
      <c r="H18" s="12">
        <f t="shared" si="4"/>
        <v>10.307764064044152</v>
      </c>
      <c r="I18" s="12">
        <f t="shared" si="4"/>
        <v>11.205355862265153</v>
      </c>
      <c r="J18" s="12">
        <f t="shared" si="4"/>
        <v>23.030414672775649</v>
      </c>
      <c r="K18" s="12">
        <f t="shared" si="4"/>
        <v>18.730545000079424</v>
      </c>
    </row>
  </sheetData>
  <autoFilter ref="A1:N11" xr:uid="{FFB75DB6-07F4-4DDD-A81A-F9C6B106AAE5}">
    <sortState xmlns:xlrd2="http://schemas.microsoft.com/office/spreadsheetml/2017/richdata2" ref="A2:N11">
      <sortCondition descending="1" ref="K1:K11"/>
    </sortState>
  </autoFilter>
  <conditionalFormatting sqref="K2:K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:L11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{55DEFAC8-7694-4DF8-900E-E5312D72FC51}</x14:id>
        </ext>
      </extLst>
    </cfRule>
  </conditionalFormatting>
  <conditionalFormatting sqref="E2:E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5DEFAC8-7694-4DF8-900E-E5312D72FC5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L2:L11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466EA-73B8-4070-82A4-3EBA6EA3DD07}">
  <dimension ref="A1:G3"/>
  <sheetViews>
    <sheetView zoomScale="158" zoomScaleNormal="228" workbookViewId="0">
      <selection activeCell="B1" sqref="B1"/>
    </sheetView>
  </sheetViews>
  <sheetFormatPr defaultColWidth="9.21875" defaultRowHeight="11.4" x14ac:dyDescent="0.2"/>
  <cols>
    <col min="1" max="1" width="17" style="5" customWidth="1"/>
    <col min="2" max="2" width="15.21875" style="5" customWidth="1"/>
    <col min="3" max="3" width="13.21875" style="5" customWidth="1"/>
    <col min="4" max="16384" width="9.21875" style="5"/>
  </cols>
  <sheetData>
    <row r="1" spans="1:7" ht="12.6" thickBot="1" x14ac:dyDescent="0.3">
      <c r="A1" s="3" t="s">
        <v>29</v>
      </c>
      <c r="B1" s="2" t="s">
        <v>1</v>
      </c>
      <c r="C1" s="2" t="s">
        <v>25</v>
      </c>
      <c r="D1" s="2" t="s">
        <v>26</v>
      </c>
      <c r="E1" s="2" t="s">
        <v>22</v>
      </c>
      <c r="F1" s="2" t="s">
        <v>2</v>
      </c>
      <c r="G1" s="4" t="s">
        <v>27</v>
      </c>
    </row>
    <row r="2" spans="1:7" ht="12" x14ac:dyDescent="0.25">
      <c r="A2" s="3" t="s">
        <v>28</v>
      </c>
      <c r="B2" s="5">
        <v>12</v>
      </c>
      <c r="C2" s="5">
        <v>12</v>
      </c>
      <c r="D2" s="5">
        <v>15</v>
      </c>
      <c r="E2" s="5">
        <v>21</v>
      </c>
      <c r="F2" s="5">
        <v>40</v>
      </c>
      <c r="G2" s="5">
        <f>SUM(B2:F2)</f>
        <v>100</v>
      </c>
    </row>
    <row r="3" spans="1:7" ht="12" x14ac:dyDescent="0.25">
      <c r="A3" s="3" t="s">
        <v>30</v>
      </c>
      <c r="B3" s="5">
        <v>100</v>
      </c>
      <c r="C3" s="5">
        <v>12</v>
      </c>
      <c r="D3" s="5">
        <v>50</v>
      </c>
      <c r="E3" s="5">
        <v>50</v>
      </c>
      <c r="F3" s="5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45605-6573-4D24-B5E3-55E4FC1EABC4}">
  <dimension ref="A1:K20"/>
  <sheetViews>
    <sheetView topLeftCell="A4" zoomScale="133" zoomScaleNormal="200" workbookViewId="0">
      <selection activeCell="D7" sqref="D7"/>
    </sheetView>
  </sheetViews>
  <sheetFormatPr defaultColWidth="9.21875" defaultRowHeight="13.2" x14ac:dyDescent="0.25"/>
  <cols>
    <col min="1" max="16384" width="9.21875" style="7"/>
  </cols>
  <sheetData>
    <row r="1" spans="1:11" x14ac:dyDescent="0.25">
      <c r="A1" s="6" t="s">
        <v>32</v>
      </c>
      <c r="B1" s="6">
        <v>0</v>
      </c>
      <c r="C1" s="6">
        <v>40</v>
      </c>
      <c r="D1" s="6">
        <v>45</v>
      </c>
      <c r="E1" s="6">
        <v>50</v>
      </c>
      <c r="F1" s="6">
        <v>55</v>
      </c>
      <c r="G1" s="6">
        <v>62</v>
      </c>
      <c r="H1" s="6">
        <v>69</v>
      </c>
      <c r="I1" s="6">
        <v>76</v>
      </c>
      <c r="J1" s="6">
        <v>84</v>
      </c>
      <c r="K1" s="6">
        <v>92</v>
      </c>
    </row>
    <row r="2" spans="1:11" x14ac:dyDescent="0.25">
      <c r="A2" s="6" t="s">
        <v>31</v>
      </c>
      <c r="B2" s="6" t="s">
        <v>33</v>
      </c>
      <c r="C2" s="6" t="s">
        <v>11</v>
      </c>
      <c r="D2" s="6" t="s">
        <v>10</v>
      </c>
      <c r="E2" s="6" t="s">
        <v>34</v>
      </c>
      <c r="F2" s="6" t="s">
        <v>9</v>
      </c>
      <c r="G2" s="6" t="s">
        <v>8</v>
      </c>
      <c r="H2" s="6" t="s">
        <v>7</v>
      </c>
      <c r="I2" s="6" t="s">
        <v>6</v>
      </c>
      <c r="J2" s="6" t="s">
        <v>5</v>
      </c>
      <c r="K2" s="6" t="s">
        <v>4</v>
      </c>
    </row>
    <row r="3" spans="1:11" x14ac:dyDescent="0.25">
      <c r="A3" s="6" t="s">
        <v>35</v>
      </c>
      <c r="B3" s="6">
        <v>0</v>
      </c>
      <c r="C3" s="6">
        <v>1</v>
      </c>
      <c r="D3" s="6">
        <v>1.7</v>
      </c>
      <c r="E3" s="6">
        <v>2</v>
      </c>
      <c r="F3" s="6">
        <v>2.2999999999999998</v>
      </c>
      <c r="G3" s="6">
        <v>2.7</v>
      </c>
      <c r="H3" s="6">
        <v>3</v>
      </c>
      <c r="I3" s="6">
        <v>3.3</v>
      </c>
      <c r="J3" s="6">
        <v>3.7</v>
      </c>
      <c r="K3" s="6">
        <v>4</v>
      </c>
    </row>
    <row r="4" spans="1:11" x14ac:dyDescent="0.25">
      <c r="B4" s="6"/>
      <c r="C4" s="6"/>
      <c r="D4" s="6"/>
    </row>
    <row r="5" spans="1:11" x14ac:dyDescent="0.25">
      <c r="B5" s="6"/>
      <c r="C5" s="6"/>
      <c r="D5" s="6"/>
    </row>
    <row r="6" spans="1:11" x14ac:dyDescent="0.25">
      <c r="B6" s="6" t="str" cm="1">
        <f t="array" ref="B6:D16">TRANSPOSE(A1:K3)</f>
        <v>Cutoff</v>
      </c>
      <c r="C6" s="6" t="str">
        <v>Grade</v>
      </c>
      <c r="D6" s="6" t="str">
        <v>GPA</v>
      </c>
    </row>
    <row r="7" spans="1:11" x14ac:dyDescent="0.25">
      <c r="B7" s="6">
        <v>0</v>
      </c>
      <c r="C7" s="6" t="str">
        <v>F</v>
      </c>
      <c r="D7" s="6">
        <v>0</v>
      </c>
    </row>
    <row r="8" spans="1:11" x14ac:dyDescent="0.25">
      <c r="B8" s="6">
        <v>40</v>
      </c>
      <c r="C8" s="6" t="str">
        <v>D</v>
      </c>
      <c r="D8" s="6">
        <v>1</v>
      </c>
    </row>
    <row r="9" spans="1:11" x14ac:dyDescent="0.25">
      <c r="B9" s="6">
        <v>45</v>
      </c>
      <c r="C9" s="6" t="str">
        <v>C-</v>
      </c>
      <c r="D9" s="6">
        <v>1.7</v>
      </c>
    </row>
    <row r="10" spans="1:11" x14ac:dyDescent="0.25">
      <c r="B10" s="6">
        <v>50</v>
      </c>
      <c r="C10" s="6" t="str">
        <v>C</v>
      </c>
      <c r="D10" s="6">
        <v>2</v>
      </c>
    </row>
    <row r="11" spans="1:11" x14ac:dyDescent="0.25">
      <c r="B11" s="6">
        <v>55</v>
      </c>
      <c r="C11" s="6" t="str">
        <v>C+</v>
      </c>
      <c r="D11" s="6">
        <v>2.2999999999999998</v>
      </c>
    </row>
    <row r="12" spans="1:11" x14ac:dyDescent="0.25">
      <c r="B12" s="6">
        <v>62</v>
      </c>
      <c r="C12" s="6" t="str">
        <v>B-</v>
      </c>
      <c r="D12" s="6">
        <v>2.7</v>
      </c>
    </row>
    <row r="13" spans="1:11" x14ac:dyDescent="0.25">
      <c r="B13" s="6">
        <v>69</v>
      </c>
      <c r="C13" s="6" t="str">
        <v>B</v>
      </c>
      <c r="D13" s="6">
        <v>3</v>
      </c>
    </row>
    <row r="14" spans="1:11" x14ac:dyDescent="0.25">
      <c r="B14" s="6">
        <v>76</v>
      </c>
      <c r="C14" s="6" t="str">
        <v>B+</v>
      </c>
      <c r="D14" s="6">
        <v>3.3</v>
      </c>
    </row>
    <row r="15" spans="1:11" x14ac:dyDescent="0.25">
      <c r="B15" s="6">
        <v>84</v>
      </c>
      <c r="C15" s="6" t="str">
        <v>A-</v>
      </c>
      <c r="D15" s="6">
        <v>3.7</v>
      </c>
    </row>
    <row r="16" spans="1:11" x14ac:dyDescent="0.25">
      <c r="B16" s="6">
        <v>92</v>
      </c>
      <c r="C16" s="6" t="str">
        <v>A</v>
      </c>
      <c r="D16" s="6">
        <v>4</v>
      </c>
    </row>
    <row r="19" spans="1:1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main</vt:lpstr>
      <vt:lpstr>weighting</vt:lpstr>
      <vt:lpstr>cutoff</vt:lpstr>
      <vt:lpstr>courseWeighting</vt:lpstr>
      <vt:lpstr>Cutoff</vt:lpstr>
      <vt:lpstr>fullMark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wykeung</dc:creator>
  <cp:lastModifiedBy>Counsel</cp:lastModifiedBy>
  <dcterms:created xsi:type="dcterms:W3CDTF">2023-01-16T01:46:05Z</dcterms:created>
  <dcterms:modified xsi:type="dcterms:W3CDTF">2025-01-15T04:15:40Z</dcterms:modified>
</cp:coreProperties>
</file>